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45" windowWidth="19200" windowHeight="12570" activeTab="2"/>
  </bookViews>
  <sheets>
    <sheet name="2008. I. negyedév" sheetId="1" r:id="rId1"/>
    <sheet name="2008. II. negyedév" sheetId="2" r:id="rId2"/>
    <sheet name="2008. III. negyedév" sheetId="3" r:id="rId3"/>
    <sheet name="Munka2" sheetId="4" r:id="rId4"/>
  </sheets>
  <externalReferences>
    <externalReference r:id="rId8"/>
    <externalReference r:id="rId9"/>
  </externalReference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<sst xmlns="http://schemas.openxmlformats.org/spreadsheetml/2006/main" count="72" uniqueCount="29">
  <si>
    <t>Ö S S Z E S E N :</t>
  </si>
  <si>
    <t xml:space="preserve"> Korlátozott használatú</t>
  </si>
  <si>
    <t xml:space="preserve">     Kifizetett mobilszámlák                          összege (eFt bruttóban)</t>
  </si>
  <si>
    <t xml:space="preserve">  Mobiltelefonok száma                                                 (db)</t>
  </si>
  <si>
    <t xml:space="preserve"> Korlátlan használatú</t>
  </si>
  <si>
    <t>korlátlan</t>
  </si>
  <si>
    <t xml:space="preserve">mennyiség </t>
  </si>
  <si>
    <t>Forint</t>
  </si>
  <si>
    <t>átlag mennyiség</t>
  </si>
  <si>
    <t>12 ezer forintig</t>
  </si>
  <si>
    <t>raktári és pannon futár nélkül</t>
  </si>
  <si>
    <t>beküldött lista</t>
  </si>
  <si>
    <t>Eltérés</t>
  </si>
  <si>
    <t>1 ezer forintig</t>
  </si>
  <si>
    <t>3 ezer forintig</t>
  </si>
  <si>
    <t>5 ezer forintig</t>
  </si>
  <si>
    <t>7 ezer forintig</t>
  </si>
  <si>
    <t>költségtérítés</t>
  </si>
  <si>
    <t>Adatok</t>
  </si>
  <si>
    <t>Összeg / db</t>
  </si>
  <si>
    <t>Összeg / Ft</t>
  </si>
  <si>
    <t>(üres)</t>
  </si>
  <si>
    <t>Végösszeg</t>
  </si>
  <si>
    <t>Átlag mennyiség</t>
  </si>
  <si>
    <t>Raktári, pannon futár</t>
  </si>
  <si>
    <t>eltérés</t>
  </si>
  <si>
    <t>A KÖZIGAZGATÁSI ÉS ELEKTRONIKUS KÖZSZOLGÁLTATÁSOK KÖZPONTI HIVATALÁNAK  DOLGOZÓINAK HASZNÁLATÁBA ADOTT MOBILTELEFONOK SZÁMA ÉS A KIFIZETETT MOBILSZÁMLÁK ÖSSZEGE 2008. I. NEGYEDÉV</t>
  </si>
  <si>
    <t>A KÖZIGAZGATÁSI ÉS ELEKTRONIKUS KÖZSZOLGÁLTATÁSOK KÖZPONTI HIVATALÁNAK  DOLGOZÓINAK HASZNÁLATÁBA ADOTT MOBILTELEFONOK SZÁMA ÉS A KIFIZETETT MOBILSZÁMLÁK ÖSSZEGE 2008. II. NEGYEDÉV</t>
  </si>
  <si>
    <t>A KÖZIGAZGATÁSI ÉS ELEKTRONIKUS KÖZSZOLGÁLTATÁSOK KÖZPONTI HIVATALÁNAK  DOLGOZÓINAK HASZNÁLATÁBA ADOTT MOBILTELEFONOK SZÁMA ÉS A KIFIZETETT MOBILSZÁMLÁK ÖSSZEGE 2008. III. NEGYEDÉV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</si>
</sst>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9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1" xfId="0" applyNumberFormat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3" borderId="1" xfId="0" applyNumberForma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8" fillId="0" borderId="1" xfId="0" applyNumberFormat="1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right" vertical="center" wrapText="1" indent="1"/>
    </xf>
    <xf numFmtId="3" fontId="0" fillId="0" borderId="13" xfId="0" applyNumberFormat="1" applyFill="1" applyBorder="1" applyAlignment="1">
      <alignment horizontal="right" vertical="center" wrapText="1" inden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right" vertical="center" wrapText="1" indent="1"/>
    </xf>
    <xf numFmtId="3" fontId="0" fillId="0" borderId="28" xfId="0" applyNumberFormat="1" applyFill="1" applyBorder="1" applyAlignment="1">
      <alignment horizontal="right" vertical="center" wrapText="1" indent="1"/>
    </xf>
    <xf numFmtId="3" fontId="0" fillId="0" borderId="29" xfId="0" applyNumberFormat="1" applyFill="1" applyBorder="1" applyAlignment="1">
      <alignment horizontal="right" vertical="center" wrapText="1" indent="1"/>
    </xf>
    <xf numFmtId="3" fontId="2" fillId="0" borderId="27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 indent="2"/>
    </xf>
    <xf numFmtId="0" fontId="0" fillId="0" borderId="28" xfId="0" applyFill="1" applyBorder="1" applyAlignment="1">
      <alignment horizontal="left" vertical="center" wrapText="1" indent="2"/>
    </xf>
    <xf numFmtId="0" fontId="0" fillId="0" borderId="30" xfId="0" applyFill="1" applyBorder="1" applyAlignment="1">
      <alignment horizontal="left" vertical="center" wrapText="1" indent="2"/>
    </xf>
    <xf numFmtId="0" fontId="1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gyorsolya\Local%20Settings\Temporary%20Internet%20Files\OLK1E\mobilhaszn&#225;lat%202008.II.%20negyed&#233;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gyorsolya\Local%20Settings\Temporary%20Internet%20Files\OLK1E\mobilhaszn&#225;lat%202008.III.%20negyed&#233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</sheetNames>
    <sheetDataSet>
      <sheetData sheetId="1">
        <row r="20">
          <cell r="H20">
            <v>19</v>
          </cell>
          <cell r="I20">
            <v>267847</v>
          </cell>
        </row>
        <row r="21">
          <cell r="H21">
            <v>29</v>
          </cell>
          <cell r="I21">
            <v>407220</v>
          </cell>
        </row>
        <row r="22">
          <cell r="H22">
            <v>34</v>
          </cell>
          <cell r="I22">
            <v>710975</v>
          </cell>
        </row>
        <row r="23">
          <cell r="H23">
            <v>11</v>
          </cell>
          <cell r="I23">
            <v>280372</v>
          </cell>
        </row>
        <row r="24">
          <cell r="H24">
            <v>6</v>
          </cell>
          <cell r="I24">
            <v>145308</v>
          </cell>
        </row>
        <row r="25">
          <cell r="H25">
            <v>2</v>
          </cell>
          <cell r="I25">
            <v>61071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</sheetNames>
    <sheetDataSet>
      <sheetData sheetId="1">
        <row r="20">
          <cell r="H20">
            <v>19</v>
          </cell>
          <cell r="I20">
            <v>243237</v>
          </cell>
        </row>
        <row r="21">
          <cell r="H21">
            <v>24</v>
          </cell>
          <cell r="I21">
            <v>364668</v>
          </cell>
        </row>
        <row r="22">
          <cell r="H22">
            <v>36</v>
          </cell>
          <cell r="I22">
            <v>763057</v>
          </cell>
        </row>
        <row r="23">
          <cell r="H23">
            <v>11</v>
          </cell>
          <cell r="I23">
            <v>299420</v>
          </cell>
        </row>
        <row r="24">
          <cell r="H24">
            <v>5</v>
          </cell>
          <cell r="I24">
            <v>154381</v>
          </cell>
        </row>
        <row r="25">
          <cell r="H25">
            <v>3</v>
          </cell>
          <cell r="I25">
            <v>48545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k?lts?gt?r?t?s">
      <sharedItems containsBlank="1" containsMixedTypes="1" containsNumber="1" containsInteger="1" count="12">
        <m/>
        <n v="1000"/>
        <n v="3000"/>
        <n v="5000"/>
        <n v="7000"/>
        <n v="12000"/>
        <s v="korlátlan"/>
        <n v="0"/>
        <s v="Összesen:"/>
        <s v="költségtérítés"/>
        <n v="15000"/>
        <n v="10000"/>
      </sharedItems>
    </cacheField>
    <cacheField name="db">
      <sharedItems containsBlank="1" containsMixedTypes="1" containsNumber="1" containsInteger="1" count="16">
        <m/>
        <n v="18"/>
        <n v="23"/>
        <n v="39"/>
        <n v="9"/>
        <n v="1"/>
        <n v="13"/>
        <n v="112"/>
        <s v="db"/>
        <n v="2"/>
        <n v="3"/>
        <n v="6"/>
        <n v="0"/>
        <n v="11"/>
        <n v="5"/>
        <n v="12"/>
      </sharedItems>
    </cacheField>
    <cacheField name="Ft">
      <sharedItems containsMixedTypes="1" containsNumber="1" containsInteger="1"/>
    </cacheField>
    <cacheField name="sz?mlasz?m">
      <sharedItems containsBlank="1" containsMixedTypes="0" count="14">
        <s v="100028225431"/>
        <m/>
        <s v="számlaszám"/>
        <s v="10028225435"/>
        <s v="100028840790"/>
        <s v="100028840792"/>
        <s v="100029354142"/>
        <s v="100029354128"/>
        <s v="100028225437"/>
        <s v="100028225443"/>
        <s v="100028840791"/>
        <s v="100028840794"/>
        <s v="100029354118"/>
        <s v="100029354132"/>
      </sharedItems>
    </cacheField>
    <cacheField name="kifizet?s">
      <sharedItems containsDate="1" containsBlank="1" containsMixedTypes="1" count="7">
        <d v="2005-01-18T00:00:00.000"/>
        <m/>
        <s v="kifizetés"/>
        <d v="2005-02-17T00:00:00.000"/>
        <d v="2005-02-16T00:00:00.000"/>
        <d v="2005-03-04T00:00:00.000"/>
        <d v="2005-03-09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B36:D48" firstHeaderRow="1" firstDataRow="2" firstDataCol="1"/>
  <pivotFields count="5">
    <pivotField axis="axisRow" compact="0" outline="0" subtotalTop="0" showAll="0" sortType="ascending" rankBy="0">
      <items count="13">
        <item x="7"/>
        <item x="1"/>
        <item x="2"/>
        <item x="3"/>
        <item x="4"/>
        <item m="1" x="11"/>
        <item x="5"/>
        <item x="10"/>
        <item x="6"/>
        <item x="9"/>
        <item h="1" x="8"/>
        <item x="0"/>
        <item t="default"/>
      </items>
    </pivotField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?sszeg / db" fld="1" baseField="0" baseItem="0" numFmtId="3"/>
    <dataField name="?sszeg / Ft" fld="2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C37" sqref="C37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3" width="18.125" style="1" customWidth="1"/>
    <col min="4" max="6" width="9.125" style="1" customWidth="1"/>
    <col min="7" max="7" width="11.625" style="1" customWidth="1"/>
    <col min="8" max="8" width="7.25390625" style="1" customWidth="1"/>
    <col min="9" max="9" width="12.875" style="1" customWidth="1"/>
    <col min="10" max="11" width="9.125" style="1" customWidth="1"/>
    <col min="12" max="12" width="3.00390625" style="1" customWidth="1"/>
    <col min="13" max="13" width="4.125" style="1" hidden="1" customWidth="1"/>
    <col min="14" max="16384" width="9.125" style="1" customWidth="1"/>
  </cols>
  <sheetData>
    <row r="2" spans="1:12" ht="45" customHeight="1">
      <c r="A2" s="38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5.75" thickBot="1"/>
    <row r="4" spans="1:12" ht="22.5" customHeight="1" thickTop="1">
      <c r="A4" s="40"/>
      <c r="B4" s="41"/>
      <c r="C4" s="42"/>
      <c r="D4" s="49" t="s">
        <v>3</v>
      </c>
      <c r="E4" s="50"/>
      <c r="F4" s="50"/>
      <c r="G4" s="51"/>
      <c r="H4" s="49" t="s">
        <v>2</v>
      </c>
      <c r="I4" s="50"/>
      <c r="J4" s="50"/>
      <c r="K4" s="50"/>
      <c r="L4" s="58"/>
    </row>
    <row r="5" spans="1:12" ht="15">
      <c r="A5" s="43"/>
      <c r="B5" s="44"/>
      <c r="C5" s="45"/>
      <c r="D5" s="52"/>
      <c r="E5" s="53"/>
      <c r="F5" s="53"/>
      <c r="G5" s="54"/>
      <c r="H5" s="52"/>
      <c r="I5" s="53"/>
      <c r="J5" s="53"/>
      <c r="K5" s="53"/>
      <c r="L5" s="59"/>
    </row>
    <row r="6" spans="1:12" ht="15">
      <c r="A6" s="43"/>
      <c r="B6" s="44"/>
      <c r="C6" s="45"/>
      <c r="D6" s="52"/>
      <c r="E6" s="53"/>
      <c r="F6" s="53"/>
      <c r="G6" s="54"/>
      <c r="H6" s="52"/>
      <c r="I6" s="53"/>
      <c r="J6" s="53"/>
      <c r="K6" s="53"/>
      <c r="L6" s="59"/>
    </row>
    <row r="7" spans="1:12" ht="15">
      <c r="A7" s="43"/>
      <c r="B7" s="44"/>
      <c r="C7" s="45"/>
      <c r="D7" s="52"/>
      <c r="E7" s="53"/>
      <c r="F7" s="53"/>
      <c r="G7" s="54"/>
      <c r="H7" s="52"/>
      <c r="I7" s="53"/>
      <c r="J7" s="53"/>
      <c r="K7" s="53"/>
      <c r="L7" s="59"/>
    </row>
    <row r="8" spans="1:12" ht="15.75" thickBot="1">
      <c r="A8" s="46"/>
      <c r="B8" s="47"/>
      <c r="C8" s="48"/>
      <c r="D8" s="55"/>
      <c r="E8" s="56"/>
      <c r="F8" s="56"/>
      <c r="G8" s="57"/>
      <c r="H8" s="55"/>
      <c r="I8" s="56"/>
      <c r="J8" s="56"/>
      <c r="K8" s="56"/>
      <c r="L8" s="60"/>
    </row>
    <row r="9" spans="1:12" ht="15.75" thickTop="1">
      <c r="A9" s="67" t="s">
        <v>4</v>
      </c>
      <c r="B9" s="68"/>
      <c r="C9" s="69"/>
      <c r="D9" s="64">
        <f>+Munka2!H25</f>
        <v>3</v>
      </c>
      <c r="E9" s="65"/>
      <c r="F9" s="65"/>
      <c r="G9" s="66"/>
      <c r="H9" s="61">
        <f>ROUND(+Munka2!I25/1000,0)</f>
        <v>77</v>
      </c>
      <c r="I9" s="62"/>
      <c r="J9" s="62"/>
      <c r="K9" s="62"/>
      <c r="L9" s="63"/>
    </row>
    <row r="10" spans="1:12" ht="15">
      <c r="A10" s="70" t="s">
        <v>1</v>
      </c>
      <c r="B10" s="71"/>
      <c r="C10" s="2" t="s">
        <v>13</v>
      </c>
      <c r="D10" s="64">
        <f>+Munka2!H20</f>
        <v>18</v>
      </c>
      <c r="E10" s="65"/>
      <c r="F10" s="65"/>
      <c r="G10" s="66"/>
      <c r="H10" s="61">
        <f>ROUND(+Munka2!I20/1000,0)</f>
        <v>305</v>
      </c>
      <c r="I10" s="62"/>
      <c r="J10" s="62"/>
      <c r="K10" s="62"/>
      <c r="L10" s="63"/>
    </row>
    <row r="11" spans="1:12" ht="15">
      <c r="A11" s="72"/>
      <c r="B11" s="54"/>
      <c r="C11" s="2" t="s">
        <v>14</v>
      </c>
      <c r="D11" s="64">
        <f>+Munka2!H21</f>
        <v>29</v>
      </c>
      <c r="E11" s="65"/>
      <c r="F11" s="65"/>
      <c r="G11" s="66"/>
      <c r="H11" s="61">
        <f>ROUND(+Munka2!I21/1000,0)-1</f>
        <v>421</v>
      </c>
      <c r="I11" s="62"/>
      <c r="J11" s="62"/>
      <c r="K11" s="62"/>
      <c r="L11" s="63"/>
    </row>
    <row r="12" spans="1:12" ht="15">
      <c r="A12" s="72"/>
      <c r="B12" s="54"/>
      <c r="C12" s="2" t="s">
        <v>15</v>
      </c>
      <c r="D12" s="64">
        <f>+Munka2!H22</f>
        <v>35</v>
      </c>
      <c r="E12" s="65"/>
      <c r="F12" s="65"/>
      <c r="G12" s="66"/>
      <c r="H12" s="61">
        <f>ROUND(+Munka2!I22/1000,0)-1</f>
        <v>710</v>
      </c>
      <c r="I12" s="62"/>
      <c r="J12" s="62"/>
      <c r="K12" s="62"/>
      <c r="L12" s="63"/>
    </row>
    <row r="13" spans="1:12" ht="15">
      <c r="A13" s="73"/>
      <c r="B13" s="54"/>
      <c r="C13" s="2" t="s">
        <v>16</v>
      </c>
      <c r="D13" s="64">
        <f>+Munka2!H23</f>
        <v>12</v>
      </c>
      <c r="E13" s="65"/>
      <c r="F13" s="65"/>
      <c r="G13" s="66"/>
      <c r="H13" s="61">
        <f>ROUND(+Munka2!I23/1000,0)</f>
        <v>326</v>
      </c>
      <c r="I13" s="62"/>
      <c r="J13" s="62"/>
      <c r="K13" s="62"/>
      <c r="L13" s="63"/>
    </row>
    <row r="14" spans="1:12" ht="15.75" thickBot="1">
      <c r="A14" s="74"/>
      <c r="B14" s="57"/>
      <c r="C14" s="3" t="s">
        <v>9</v>
      </c>
      <c r="D14" s="64">
        <f>+Munka2!H24</f>
        <v>7</v>
      </c>
      <c r="E14" s="65"/>
      <c r="F14" s="65"/>
      <c r="G14" s="66"/>
      <c r="H14" s="61">
        <f>ROUND(+Munka2!I24/1000,0)</f>
        <v>250</v>
      </c>
      <c r="I14" s="62"/>
      <c r="J14" s="62"/>
      <c r="K14" s="62"/>
      <c r="L14" s="63"/>
    </row>
    <row r="15" spans="1:12" ht="16.5" customHeight="1" thickBot="1" thickTop="1">
      <c r="A15" s="31" t="s">
        <v>0</v>
      </c>
      <c r="B15" s="32"/>
      <c r="C15" s="33"/>
      <c r="D15" s="34">
        <f>SUM(D9:G14)</f>
        <v>104</v>
      </c>
      <c r="E15" s="35"/>
      <c r="F15" s="35"/>
      <c r="G15" s="35"/>
      <c r="H15" s="36">
        <f>SUM(H9:L14)</f>
        <v>2089</v>
      </c>
      <c r="I15" s="37"/>
      <c r="J15" s="37"/>
      <c r="K15" s="37"/>
      <c r="L15" s="37"/>
    </row>
    <row r="16" ht="15.75" thickTop="1"/>
  </sheetData>
  <mergeCells count="21">
    <mergeCell ref="H12:L12"/>
    <mergeCell ref="D9:G9"/>
    <mergeCell ref="H9:L9"/>
    <mergeCell ref="A10:B14"/>
    <mergeCell ref="D10:G10"/>
    <mergeCell ref="H10:L10"/>
    <mergeCell ref="D13:G13"/>
    <mergeCell ref="H14:L14"/>
    <mergeCell ref="D11:G11"/>
    <mergeCell ref="H11:L11"/>
    <mergeCell ref="D12:G12"/>
    <mergeCell ref="A15:C15"/>
    <mergeCell ref="D15:G15"/>
    <mergeCell ref="H15:L15"/>
    <mergeCell ref="A2:L2"/>
    <mergeCell ref="A4:C8"/>
    <mergeCell ref="D4:G8"/>
    <mergeCell ref="H4:L8"/>
    <mergeCell ref="H13:L13"/>
    <mergeCell ref="D14:G14"/>
    <mergeCell ref="A9:C9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G28" sqref="G28"/>
    </sheetView>
  </sheetViews>
  <sheetFormatPr defaultColWidth="9.00390625" defaultRowHeight="12.75"/>
  <cols>
    <col min="1" max="1" width="22.125" style="0" customWidth="1"/>
    <col min="3" max="3" width="24.25390625" style="0" customWidth="1"/>
  </cols>
  <sheetData>
    <row r="2" spans="1:12" ht="78" customHeight="1">
      <c r="A2" s="38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Top="1">
      <c r="A4" s="40"/>
      <c r="B4" s="41"/>
      <c r="C4" s="42"/>
      <c r="D4" s="49" t="s">
        <v>3</v>
      </c>
      <c r="E4" s="50"/>
      <c r="F4" s="50"/>
      <c r="G4" s="51"/>
      <c r="H4" s="49" t="s">
        <v>2</v>
      </c>
      <c r="I4" s="50"/>
      <c r="J4" s="50"/>
      <c r="K4" s="50"/>
      <c r="L4" s="58"/>
    </row>
    <row r="5" spans="1:12" ht="12.75">
      <c r="A5" s="43"/>
      <c r="B5" s="44"/>
      <c r="C5" s="45"/>
      <c r="D5" s="52"/>
      <c r="E5" s="53"/>
      <c r="F5" s="53"/>
      <c r="G5" s="54"/>
      <c r="H5" s="52"/>
      <c r="I5" s="53"/>
      <c r="J5" s="53"/>
      <c r="K5" s="53"/>
      <c r="L5" s="59"/>
    </row>
    <row r="6" spans="1:12" ht="12.75">
      <c r="A6" s="43"/>
      <c r="B6" s="44"/>
      <c r="C6" s="45"/>
      <c r="D6" s="52"/>
      <c r="E6" s="53"/>
      <c r="F6" s="53"/>
      <c r="G6" s="54"/>
      <c r="H6" s="52"/>
      <c r="I6" s="53"/>
      <c r="J6" s="53"/>
      <c r="K6" s="53"/>
      <c r="L6" s="59"/>
    </row>
    <row r="7" spans="1:12" ht="12.75">
      <c r="A7" s="43"/>
      <c r="B7" s="44"/>
      <c r="C7" s="45"/>
      <c r="D7" s="52"/>
      <c r="E7" s="53"/>
      <c r="F7" s="53"/>
      <c r="G7" s="54"/>
      <c r="H7" s="52"/>
      <c r="I7" s="53"/>
      <c r="J7" s="53"/>
      <c r="K7" s="53"/>
      <c r="L7" s="59"/>
    </row>
    <row r="8" spans="1:12" ht="13.5" thickBot="1">
      <c r="A8" s="46"/>
      <c r="B8" s="47"/>
      <c r="C8" s="48"/>
      <c r="D8" s="55"/>
      <c r="E8" s="56"/>
      <c r="F8" s="56"/>
      <c r="G8" s="57"/>
      <c r="H8" s="55"/>
      <c r="I8" s="56"/>
      <c r="J8" s="56"/>
      <c r="K8" s="56"/>
      <c r="L8" s="60"/>
    </row>
    <row r="9" spans="1:12" ht="13.5" thickTop="1">
      <c r="A9" s="67" t="s">
        <v>4</v>
      </c>
      <c r="B9" s="68"/>
      <c r="C9" s="69"/>
      <c r="D9" s="64">
        <f>+'[1]Munka2'!H25</f>
        <v>2</v>
      </c>
      <c r="E9" s="65"/>
      <c r="F9" s="65"/>
      <c r="G9" s="66"/>
      <c r="H9" s="61">
        <f>ROUND(+'[1]Munka2'!I25/1000,0)</f>
        <v>61</v>
      </c>
      <c r="I9" s="62"/>
      <c r="J9" s="62"/>
      <c r="K9" s="62"/>
      <c r="L9" s="63"/>
    </row>
    <row r="10" spans="1:12" ht="15">
      <c r="A10" s="70" t="s">
        <v>1</v>
      </c>
      <c r="B10" s="71"/>
      <c r="C10" s="2" t="s">
        <v>13</v>
      </c>
      <c r="D10" s="64">
        <f>+'[1]Munka2'!H20</f>
        <v>19</v>
      </c>
      <c r="E10" s="65"/>
      <c r="F10" s="65"/>
      <c r="G10" s="66"/>
      <c r="H10" s="61">
        <f>ROUND(+'[1]Munka2'!I20/1000,0)</f>
        <v>268</v>
      </c>
      <c r="I10" s="62"/>
      <c r="J10" s="62"/>
      <c r="K10" s="62"/>
      <c r="L10" s="63"/>
    </row>
    <row r="11" spans="1:12" ht="15">
      <c r="A11" s="72"/>
      <c r="B11" s="54"/>
      <c r="C11" s="2" t="s">
        <v>14</v>
      </c>
      <c r="D11" s="64">
        <f>+'[1]Munka2'!H21</f>
        <v>29</v>
      </c>
      <c r="E11" s="65"/>
      <c r="F11" s="65"/>
      <c r="G11" s="66"/>
      <c r="H11" s="61">
        <f>ROUND(+'[1]Munka2'!I21/1000,0)-1</f>
        <v>406</v>
      </c>
      <c r="I11" s="62"/>
      <c r="J11" s="62"/>
      <c r="K11" s="62"/>
      <c r="L11" s="63"/>
    </row>
    <row r="12" spans="1:12" ht="15">
      <c r="A12" s="72"/>
      <c r="B12" s="54"/>
      <c r="C12" s="2" t="s">
        <v>15</v>
      </c>
      <c r="D12" s="64">
        <f>+'[1]Munka2'!H22</f>
        <v>34</v>
      </c>
      <c r="E12" s="65"/>
      <c r="F12" s="65"/>
      <c r="G12" s="66"/>
      <c r="H12" s="61">
        <f>ROUND(+'[1]Munka2'!I22/1000,0)-1</f>
        <v>710</v>
      </c>
      <c r="I12" s="62"/>
      <c r="J12" s="62"/>
      <c r="K12" s="62"/>
      <c r="L12" s="63"/>
    </row>
    <row r="13" spans="1:12" ht="15">
      <c r="A13" s="73"/>
      <c r="B13" s="54"/>
      <c r="C13" s="2" t="s">
        <v>16</v>
      </c>
      <c r="D13" s="64">
        <f>+'[1]Munka2'!H23</f>
        <v>11</v>
      </c>
      <c r="E13" s="65"/>
      <c r="F13" s="65"/>
      <c r="G13" s="66"/>
      <c r="H13" s="61">
        <f>ROUND(+'[1]Munka2'!I23/1000,0)</f>
        <v>280</v>
      </c>
      <c r="I13" s="62"/>
      <c r="J13" s="62"/>
      <c r="K13" s="62"/>
      <c r="L13" s="63"/>
    </row>
    <row r="14" spans="1:12" ht="15.75" thickBot="1">
      <c r="A14" s="74"/>
      <c r="B14" s="57"/>
      <c r="C14" s="3" t="s">
        <v>9</v>
      </c>
      <c r="D14" s="64">
        <f>+'[1]Munka2'!H24</f>
        <v>6</v>
      </c>
      <c r="E14" s="65"/>
      <c r="F14" s="65"/>
      <c r="G14" s="66"/>
      <c r="H14" s="61">
        <f>ROUND(+'[1]Munka2'!I24/1000,0)</f>
        <v>145</v>
      </c>
      <c r="I14" s="62"/>
      <c r="J14" s="62"/>
      <c r="K14" s="62"/>
      <c r="L14" s="63"/>
    </row>
    <row r="15" spans="1:12" ht="14.25" thickBot="1" thickTop="1">
      <c r="A15" s="31" t="s">
        <v>0</v>
      </c>
      <c r="B15" s="32"/>
      <c r="C15" s="33"/>
      <c r="D15" s="34">
        <f>SUM(D9:G14)</f>
        <v>101</v>
      </c>
      <c r="E15" s="35"/>
      <c r="F15" s="35"/>
      <c r="G15" s="35"/>
      <c r="H15" s="36">
        <f>SUM(H9:L14)</f>
        <v>1870</v>
      </c>
      <c r="I15" s="37"/>
      <c r="J15" s="37"/>
      <c r="K15" s="37"/>
      <c r="L15" s="37"/>
    </row>
    <row r="16" ht="13.5" thickTop="1"/>
  </sheetData>
  <mergeCells count="21">
    <mergeCell ref="A15:C15"/>
    <mergeCell ref="D15:G15"/>
    <mergeCell ref="H15:L15"/>
    <mergeCell ref="D13:G13"/>
    <mergeCell ref="H13:L13"/>
    <mergeCell ref="D14:G14"/>
    <mergeCell ref="H14:L14"/>
    <mergeCell ref="A9:C9"/>
    <mergeCell ref="D9:G9"/>
    <mergeCell ref="H9:L9"/>
    <mergeCell ref="A10:B14"/>
    <mergeCell ref="D10:G10"/>
    <mergeCell ref="H10:L10"/>
    <mergeCell ref="D11:G11"/>
    <mergeCell ref="H11:L11"/>
    <mergeCell ref="D12:G12"/>
    <mergeCell ref="H12:L12"/>
    <mergeCell ref="A2:L2"/>
    <mergeCell ref="A4:C8"/>
    <mergeCell ref="D4:G8"/>
    <mergeCell ref="H4:L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3" width="17.625" style="0" customWidth="1"/>
    <col min="7" max="7" width="11.125" style="0" customWidth="1"/>
  </cols>
  <sheetData>
    <row r="2" spans="1:12" ht="91.5" customHeight="1">
      <c r="A2" s="38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Top="1">
      <c r="A4" s="40"/>
      <c r="B4" s="41"/>
      <c r="C4" s="42"/>
      <c r="D4" s="49" t="s">
        <v>3</v>
      </c>
      <c r="E4" s="50"/>
      <c r="F4" s="50"/>
      <c r="G4" s="51"/>
      <c r="H4" s="49" t="s">
        <v>2</v>
      </c>
      <c r="I4" s="50"/>
      <c r="J4" s="50"/>
      <c r="K4" s="50"/>
      <c r="L4" s="58"/>
    </row>
    <row r="5" spans="1:12" ht="12.75">
      <c r="A5" s="43"/>
      <c r="B5" s="44"/>
      <c r="C5" s="45"/>
      <c r="D5" s="52"/>
      <c r="E5" s="53"/>
      <c r="F5" s="53"/>
      <c r="G5" s="54"/>
      <c r="H5" s="52"/>
      <c r="I5" s="53"/>
      <c r="J5" s="53"/>
      <c r="K5" s="53"/>
      <c r="L5" s="59"/>
    </row>
    <row r="6" spans="1:12" ht="12.75">
      <c r="A6" s="43"/>
      <c r="B6" s="44"/>
      <c r="C6" s="45"/>
      <c r="D6" s="52"/>
      <c r="E6" s="53"/>
      <c r="F6" s="53"/>
      <c r="G6" s="54"/>
      <c r="H6" s="52"/>
      <c r="I6" s="53"/>
      <c r="J6" s="53"/>
      <c r="K6" s="53"/>
      <c r="L6" s="59"/>
    </row>
    <row r="7" spans="1:12" ht="12.75">
      <c r="A7" s="43"/>
      <c r="B7" s="44"/>
      <c r="C7" s="45"/>
      <c r="D7" s="52"/>
      <c r="E7" s="53"/>
      <c r="F7" s="53"/>
      <c r="G7" s="54"/>
      <c r="H7" s="52"/>
      <c r="I7" s="53"/>
      <c r="J7" s="53"/>
      <c r="K7" s="53"/>
      <c r="L7" s="59"/>
    </row>
    <row r="8" spans="1:12" ht="13.5" thickBot="1">
      <c r="A8" s="46"/>
      <c r="B8" s="47"/>
      <c r="C8" s="48"/>
      <c r="D8" s="55"/>
      <c r="E8" s="56"/>
      <c r="F8" s="56"/>
      <c r="G8" s="57"/>
      <c r="H8" s="55"/>
      <c r="I8" s="56"/>
      <c r="J8" s="56"/>
      <c r="K8" s="56"/>
      <c r="L8" s="60"/>
    </row>
    <row r="9" spans="1:12" ht="13.5" thickTop="1">
      <c r="A9" s="67" t="s">
        <v>4</v>
      </c>
      <c r="B9" s="68"/>
      <c r="C9" s="69"/>
      <c r="D9" s="64">
        <f>+'[2]Munka2'!H25</f>
        <v>3</v>
      </c>
      <c r="E9" s="65"/>
      <c r="F9" s="65"/>
      <c r="G9" s="66"/>
      <c r="H9" s="61">
        <f>ROUND(+'[2]Munka2'!I25/1000,0)</f>
        <v>49</v>
      </c>
      <c r="I9" s="62"/>
      <c r="J9" s="62"/>
      <c r="K9" s="62"/>
      <c r="L9" s="63"/>
    </row>
    <row r="10" spans="1:12" ht="15">
      <c r="A10" s="70" t="s">
        <v>1</v>
      </c>
      <c r="B10" s="71"/>
      <c r="C10" s="2" t="s">
        <v>13</v>
      </c>
      <c r="D10" s="64">
        <f>+'[2]Munka2'!H20</f>
        <v>19</v>
      </c>
      <c r="E10" s="65"/>
      <c r="F10" s="65"/>
      <c r="G10" s="66"/>
      <c r="H10" s="61">
        <f>ROUND(+'[2]Munka2'!I20/1000,0)</f>
        <v>243</v>
      </c>
      <c r="I10" s="62"/>
      <c r="J10" s="62"/>
      <c r="K10" s="62"/>
      <c r="L10" s="63"/>
    </row>
    <row r="11" spans="1:12" ht="15">
      <c r="A11" s="72"/>
      <c r="B11" s="54"/>
      <c r="C11" s="2" t="s">
        <v>14</v>
      </c>
      <c r="D11" s="64">
        <f>+'[2]Munka2'!H21</f>
        <v>24</v>
      </c>
      <c r="E11" s="65"/>
      <c r="F11" s="65"/>
      <c r="G11" s="66"/>
      <c r="H11" s="61">
        <f>ROUND(+'[2]Munka2'!I21/1000,0)-1</f>
        <v>364</v>
      </c>
      <c r="I11" s="62"/>
      <c r="J11" s="62"/>
      <c r="K11" s="62"/>
      <c r="L11" s="63"/>
    </row>
    <row r="12" spans="1:12" ht="15">
      <c r="A12" s="72"/>
      <c r="B12" s="54"/>
      <c r="C12" s="2" t="s">
        <v>15</v>
      </c>
      <c r="D12" s="64">
        <f>+'[2]Munka2'!H22</f>
        <v>36</v>
      </c>
      <c r="E12" s="65"/>
      <c r="F12" s="65"/>
      <c r="G12" s="66"/>
      <c r="H12" s="61">
        <f>ROUND(+'[2]Munka2'!I22/1000,0)-1</f>
        <v>762</v>
      </c>
      <c r="I12" s="62"/>
      <c r="J12" s="62"/>
      <c r="K12" s="62"/>
      <c r="L12" s="63"/>
    </row>
    <row r="13" spans="1:12" ht="15">
      <c r="A13" s="73"/>
      <c r="B13" s="54"/>
      <c r="C13" s="2" t="s">
        <v>16</v>
      </c>
      <c r="D13" s="64">
        <f>+'[2]Munka2'!H23</f>
        <v>11</v>
      </c>
      <c r="E13" s="65"/>
      <c r="F13" s="65"/>
      <c r="G13" s="66"/>
      <c r="H13" s="61">
        <f>ROUND(+'[2]Munka2'!I23/1000,0)</f>
        <v>299</v>
      </c>
      <c r="I13" s="62"/>
      <c r="J13" s="62"/>
      <c r="K13" s="62"/>
      <c r="L13" s="63"/>
    </row>
    <row r="14" spans="1:12" ht="15.75" thickBot="1">
      <c r="A14" s="74"/>
      <c r="B14" s="57"/>
      <c r="C14" s="3" t="s">
        <v>9</v>
      </c>
      <c r="D14" s="64">
        <f>+'[2]Munka2'!H24</f>
        <v>5</v>
      </c>
      <c r="E14" s="65"/>
      <c r="F14" s="65"/>
      <c r="G14" s="66"/>
      <c r="H14" s="61">
        <f>ROUND(+'[2]Munka2'!I24/1000,0)</f>
        <v>154</v>
      </c>
      <c r="I14" s="62"/>
      <c r="J14" s="62"/>
      <c r="K14" s="62"/>
      <c r="L14" s="63"/>
    </row>
    <row r="15" spans="1:12" ht="14.25" thickBot="1" thickTop="1">
      <c r="A15" s="31" t="s">
        <v>0</v>
      </c>
      <c r="B15" s="32"/>
      <c r="C15" s="33"/>
      <c r="D15" s="34">
        <f>SUM(D9:G14)</f>
        <v>98</v>
      </c>
      <c r="E15" s="35"/>
      <c r="F15" s="35"/>
      <c r="G15" s="35"/>
      <c r="H15" s="36">
        <f>SUM(H9:L14)</f>
        <v>1871</v>
      </c>
      <c r="I15" s="37"/>
      <c r="J15" s="37"/>
      <c r="K15" s="37"/>
      <c r="L15" s="37"/>
    </row>
    <row r="16" ht="13.5" thickTop="1"/>
  </sheetData>
  <mergeCells count="21">
    <mergeCell ref="A15:C15"/>
    <mergeCell ref="D15:G15"/>
    <mergeCell ref="H15:L15"/>
    <mergeCell ref="D14:G14"/>
    <mergeCell ref="H14:L14"/>
    <mergeCell ref="A2:L2"/>
    <mergeCell ref="A4:C8"/>
    <mergeCell ref="D4:G8"/>
    <mergeCell ref="H4:L8"/>
    <mergeCell ref="A9:C9"/>
    <mergeCell ref="A10:B14"/>
    <mergeCell ref="D12:G12"/>
    <mergeCell ref="H12:L12"/>
    <mergeCell ref="D13:G13"/>
    <mergeCell ref="H13:L13"/>
    <mergeCell ref="D9:G9"/>
    <mergeCell ref="H9:L9"/>
    <mergeCell ref="D10:G10"/>
    <mergeCell ref="H10:L10"/>
    <mergeCell ref="D11:G11"/>
    <mergeCell ref="H11:L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N54"/>
  <sheetViews>
    <sheetView workbookViewId="0" topLeftCell="A1">
      <selection activeCell="G14" sqref="G14"/>
    </sheetView>
  </sheetViews>
  <sheetFormatPr defaultColWidth="9.00390625" defaultRowHeight="12.75"/>
  <cols>
    <col min="2" max="2" width="14.625" style="0" customWidth="1"/>
    <col min="3" max="3" width="11.125" style="0" customWidth="1"/>
    <col min="4" max="4" width="10.875" style="0" customWidth="1"/>
    <col min="5" max="11" width="9.75390625" style="0" customWidth="1"/>
    <col min="12" max="12" width="13.75390625" style="0" bestFit="1" customWidth="1"/>
    <col min="13" max="13" width="9.75390625" style="0" customWidth="1"/>
  </cols>
  <sheetData>
    <row r="4" spans="2:11" ht="12.75"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2:14" s="6" customFormat="1" ht="25.5">
      <c r="B5" s="7" t="s">
        <v>6</v>
      </c>
      <c r="C5" s="7" t="s">
        <v>7</v>
      </c>
      <c r="D5" s="7" t="s">
        <v>6</v>
      </c>
      <c r="E5" s="7" t="s">
        <v>7</v>
      </c>
      <c r="F5" s="7" t="s">
        <v>6</v>
      </c>
      <c r="G5" s="7" t="s">
        <v>7</v>
      </c>
      <c r="H5" s="7" t="s">
        <v>6</v>
      </c>
      <c r="I5" s="7" t="s">
        <v>7</v>
      </c>
      <c r="J5" s="7" t="s">
        <v>6</v>
      </c>
      <c r="K5" s="7" t="s">
        <v>7</v>
      </c>
      <c r="L5"/>
      <c r="M5"/>
      <c r="N5"/>
    </row>
    <row r="6" spans="1:11" ht="12.75">
      <c r="A6">
        <v>0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>
        <v>1000</v>
      </c>
      <c r="B7" s="4">
        <v>19</v>
      </c>
      <c r="C7" s="4">
        <v>103497</v>
      </c>
      <c r="D7" s="4">
        <v>19</v>
      </c>
      <c r="E7" s="4">
        <v>93329</v>
      </c>
      <c r="F7" s="4">
        <v>17</v>
      </c>
      <c r="G7" s="4">
        <v>108628</v>
      </c>
      <c r="H7" s="4"/>
      <c r="I7" s="4"/>
      <c r="J7" s="4"/>
      <c r="K7" s="4"/>
    </row>
    <row r="8" spans="1:11" ht="12.75">
      <c r="A8">
        <v>3000</v>
      </c>
      <c r="B8" s="4">
        <v>30</v>
      </c>
      <c r="C8" s="4">
        <v>131362</v>
      </c>
      <c r="D8" s="4">
        <v>30</v>
      </c>
      <c r="E8" s="4">
        <v>161616</v>
      </c>
      <c r="F8" s="4">
        <v>27</v>
      </c>
      <c r="G8" s="4">
        <v>129165</v>
      </c>
      <c r="H8" s="4"/>
      <c r="I8" s="4"/>
      <c r="J8" s="4"/>
      <c r="K8" s="4"/>
    </row>
    <row r="9" spans="1:11" ht="12.75">
      <c r="A9">
        <v>5000</v>
      </c>
      <c r="B9" s="4">
        <v>36</v>
      </c>
      <c r="C9" s="4">
        <v>269594</v>
      </c>
      <c r="D9" s="4">
        <v>35</v>
      </c>
      <c r="E9" s="4">
        <v>195573</v>
      </c>
      <c r="F9" s="4">
        <v>35</v>
      </c>
      <c r="G9" s="4">
        <v>245398</v>
      </c>
      <c r="H9" s="4"/>
      <c r="I9" s="4"/>
      <c r="J9" s="4"/>
      <c r="K9" s="4"/>
    </row>
    <row r="10" spans="1:11" ht="12.75">
      <c r="A10">
        <v>7000</v>
      </c>
      <c r="B10" s="4">
        <v>13</v>
      </c>
      <c r="C10" s="4">
        <v>115722</v>
      </c>
      <c r="D10" s="4">
        <v>13</v>
      </c>
      <c r="E10" s="4">
        <v>95741</v>
      </c>
      <c r="F10" s="4">
        <v>11</v>
      </c>
      <c r="G10" s="4">
        <v>114339</v>
      </c>
      <c r="H10" s="4"/>
      <c r="I10" s="4"/>
      <c r="J10" s="4"/>
      <c r="K10" s="4"/>
    </row>
    <row r="11" spans="1:11" ht="12.75">
      <c r="A11">
        <v>12000</v>
      </c>
      <c r="B11" s="4">
        <v>9</v>
      </c>
      <c r="C11" s="4">
        <v>125975</v>
      </c>
      <c r="D11" s="4">
        <v>7</v>
      </c>
      <c r="E11" s="4">
        <v>57708</v>
      </c>
      <c r="F11" s="4">
        <v>5</v>
      </c>
      <c r="G11" s="4">
        <v>66664</v>
      </c>
      <c r="H11" s="4"/>
      <c r="I11" s="4"/>
      <c r="J11" s="4"/>
      <c r="K11" s="4"/>
    </row>
    <row r="12" spans="1:11" ht="12.75">
      <c r="A12" s="9" t="s">
        <v>24</v>
      </c>
      <c r="B12" s="4">
        <f>14+8</f>
        <v>22</v>
      </c>
      <c r="C12" s="4">
        <f>332710+50682</f>
        <v>383392</v>
      </c>
      <c r="D12" s="4">
        <f>16+8</f>
        <v>24</v>
      </c>
      <c r="E12" s="4">
        <f>292744+47201</f>
        <v>339945</v>
      </c>
      <c r="F12" s="4">
        <f>19+8</f>
        <v>27</v>
      </c>
      <c r="G12" s="4">
        <f>409619+51607</f>
        <v>461226</v>
      </c>
      <c r="H12" s="4"/>
      <c r="I12" s="4"/>
      <c r="J12" s="4"/>
      <c r="K12" s="4"/>
    </row>
    <row r="13" spans="1:11" ht="12.75">
      <c r="A13" t="s">
        <v>5</v>
      </c>
      <c r="B13" s="4">
        <v>3</v>
      </c>
      <c r="C13" s="4">
        <v>25519</v>
      </c>
      <c r="D13" s="4">
        <v>3</v>
      </c>
      <c r="E13" s="4">
        <v>22302</v>
      </c>
      <c r="F13" s="4">
        <v>3</v>
      </c>
      <c r="G13" s="4">
        <v>28820</v>
      </c>
      <c r="H13" s="4"/>
      <c r="I13" s="4"/>
      <c r="J13" s="4"/>
      <c r="K13" s="4"/>
    </row>
    <row r="14" spans="2:11" s="10" customFormat="1" ht="12.75">
      <c r="B14" s="30">
        <f>SUM(B6:B13)</f>
        <v>132</v>
      </c>
      <c r="C14" s="30">
        <f aca="true" t="shared" si="0" ref="C14:K14">SUM(C6:C13)</f>
        <v>1155061</v>
      </c>
      <c r="D14" s="30">
        <f t="shared" si="0"/>
        <v>131</v>
      </c>
      <c r="E14" s="30">
        <f t="shared" si="0"/>
        <v>966214</v>
      </c>
      <c r="F14" s="30">
        <f t="shared" si="0"/>
        <v>125</v>
      </c>
      <c r="G14" s="30">
        <f t="shared" si="0"/>
        <v>1154240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</row>
    <row r="15" spans="2:11" s="28" customFormat="1" ht="12.75">
      <c r="B15" s="29">
        <f>124+8</f>
        <v>132</v>
      </c>
      <c r="C15" s="29">
        <f>1104379+50682</f>
        <v>1155061</v>
      </c>
      <c r="D15" s="29">
        <f>123+8</f>
        <v>131</v>
      </c>
      <c r="E15" s="29">
        <f>919013+47201</f>
        <v>966214</v>
      </c>
      <c r="F15" s="29">
        <f>117+8</f>
        <v>125</v>
      </c>
      <c r="G15" s="29">
        <f>1102633+51607</f>
        <v>1154240</v>
      </c>
      <c r="I15" s="29"/>
      <c r="K15" s="29"/>
    </row>
    <row r="16" spans="1:11" ht="12.75">
      <c r="A16" t="s">
        <v>25</v>
      </c>
      <c r="B16" s="5">
        <f>+B15-B14</f>
        <v>0</v>
      </c>
      <c r="C16" s="5">
        <f aca="true" t="shared" si="1" ref="C16:I16">+C15-C14</f>
        <v>0</v>
      </c>
      <c r="D16" s="5">
        <f t="shared" si="1"/>
        <v>0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K16" s="5"/>
    </row>
    <row r="18" spans="2:9" ht="12.75">
      <c r="B18" s="75"/>
      <c r="C18" s="75"/>
      <c r="D18" s="75"/>
      <c r="E18" s="75"/>
      <c r="F18" s="75"/>
      <c r="G18" s="75"/>
      <c r="H18" s="76"/>
      <c r="I18" s="77"/>
    </row>
    <row r="19" spans="2:9" s="6" customFormat="1" ht="38.25">
      <c r="B19" s="7" t="s">
        <v>6</v>
      </c>
      <c r="C19" s="7" t="s">
        <v>7</v>
      </c>
      <c r="D19" s="7" t="s">
        <v>6</v>
      </c>
      <c r="E19" s="7" t="s">
        <v>7</v>
      </c>
      <c r="F19" s="7" t="s">
        <v>6</v>
      </c>
      <c r="G19" s="7" t="s">
        <v>7</v>
      </c>
      <c r="H19" s="8" t="s">
        <v>8</v>
      </c>
      <c r="I19" s="8" t="s">
        <v>7</v>
      </c>
    </row>
    <row r="20" spans="1:12" s="6" customFormat="1" ht="12.75">
      <c r="A20" s="6">
        <v>1000</v>
      </c>
      <c r="B20" s="12">
        <f aca="true" t="shared" si="2" ref="B20:G24">+B7</f>
        <v>19</v>
      </c>
      <c r="C20" s="12">
        <f t="shared" si="2"/>
        <v>103497</v>
      </c>
      <c r="D20" s="12">
        <f t="shared" si="2"/>
        <v>19</v>
      </c>
      <c r="E20" s="12">
        <f t="shared" si="2"/>
        <v>93329</v>
      </c>
      <c r="F20" s="12">
        <f t="shared" si="2"/>
        <v>17</v>
      </c>
      <c r="G20" s="12">
        <f t="shared" si="2"/>
        <v>108628</v>
      </c>
      <c r="H20" s="12">
        <f aca="true" t="shared" si="3" ref="H20:H26">ROUND((+B20+D20+F20)/3,0)</f>
        <v>18</v>
      </c>
      <c r="I20" s="12">
        <f aca="true" t="shared" si="4" ref="I20:I26">+G20+E20+C20</f>
        <v>305454</v>
      </c>
      <c r="J20" s="6">
        <v>1000</v>
      </c>
      <c r="L20" s="5">
        <f aca="true" t="shared" si="5" ref="L20:L26">+I20/3/H20</f>
        <v>5656.555555555556</v>
      </c>
    </row>
    <row r="21" spans="1:12" s="6" customFormat="1" ht="12.75">
      <c r="A21" s="6">
        <v>3000</v>
      </c>
      <c r="B21" s="12">
        <f t="shared" si="2"/>
        <v>30</v>
      </c>
      <c r="C21" s="12">
        <f t="shared" si="2"/>
        <v>131362</v>
      </c>
      <c r="D21" s="12">
        <f t="shared" si="2"/>
        <v>30</v>
      </c>
      <c r="E21" s="12">
        <f t="shared" si="2"/>
        <v>161616</v>
      </c>
      <c r="F21" s="12">
        <f t="shared" si="2"/>
        <v>27</v>
      </c>
      <c r="G21" s="12">
        <f t="shared" si="2"/>
        <v>129165</v>
      </c>
      <c r="H21" s="12">
        <f t="shared" si="3"/>
        <v>29</v>
      </c>
      <c r="I21" s="12">
        <f t="shared" si="4"/>
        <v>422143</v>
      </c>
      <c r="J21" s="6">
        <v>3000</v>
      </c>
      <c r="L21" s="5">
        <f t="shared" si="5"/>
        <v>4852.218390804598</v>
      </c>
    </row>
    <row r="22" spans="1:12" ht="12.75">
      <c r="A22">
        <v>5000</v>
      </c>
      <c r="B22" s="12">
        <f t="shared" si="2"/>
        <v>36</v>
      </c>
      <c r="C22" s="12">
        <f t="shared" si="2"/>
        <v>269594</v>
      </c>
      <c r="D22" s="12">
        <f t="shared" si="2"/>
        <v>35</v>
      </c>
      <c r="E22" s="12">
        <f t="shared" si="2"/>
        <v>195573</v>
      </c>
      <c r="F22" s="12">
        <f t="shared" si="2"/>
        <v>35</v>
      </c>
      <c r="G22" s="12">
        <f t="shared" si="2"/>
        <v>245398</v>
      </c>
      <c r="H22" s="12">
        <f t="shared" si="3"/>
        <v>35</v>
      </c>
      <c r="I22" s="12">
        <f t="shared" si="4"/>
        <v>710565</v>
      </c>
      <c r="J22">
        <v>5000</v>
      </c>
      <c r="L22" s="5">
        <f t="shared" si="5"/>
        <v>6767.285714285715</v>
      </c>
    </row>
    <row r="23" spans="1:12" ht="12.75">
      <c r="A23" s="6">
        <v>7000</v>
      </c>
      <c r="B23" s="12">
        <f t="shared" si="2"/>
        <v>13</v>
      </c>
      <c r="C23" s="12">
        <f t="shared" si="2"/>
        <v>115722</v>
      </c>
      <c r="D23" s="12">
        <f t="shared" si="2"/>
        <v>13</v>
      </c>
      <c r="E23" s="12">
        <f t="shared" si="2"/>
        <v>95741</v>
      </c>
      <c r="F23" s="12">
        <f t="shared" si="2"/>
        <v>11</v>
      </c>
      <c r="G23" s="12">
        <f t="shared" si="2"/>
        <v>114339</v>
      </c>
      <c r="H23" s="12">
        <f t="shared" si="3"/>
        <v>12</v>
      </c>
      <c r="I23" s="12">
        <f t="shared" si="4"/>
        <v>325802</v>
      </c>
      <c r="J23" s="6">
        <v>7000</v>
      </c>
      <c r="L23" s="5">
        <f t="shared" si="5"/>
        <v>9050.055555555557</v>
      </c>
    </row>
    <row r="24" spans="1:12" ht="12.75">
      <c r="A24" s="6">
        <v>12000</v>
      </c>
      <c r="B24" s="12">
        <f t="shared" si="2"/>
        <v>9</v>
      </c>
      <c r="C24" s="12">
        <f t="shared" si="2"/>
        <v>125975</v>
      </c>
      <c r="D24" s="12">
        <f t="shared" si="2"/>
        <v>7</v>
      </c>
      <c r="E24" s="12">
        <f t="shared" si="2"/>
        <v>57708</v>
      </c>
      <c r="F24" s="12">
        <f t="shared" si="2"/>
        <v>5</v>
      </c>
      <c r="G24" s="12">
        <f t="shared" si="2"/>
        <v>66664</v>
      </c>
      <c r="H24" s="12">
        <f t="shared" si="3"/>
        <v>7</v>
      </c>
      <c r="I24" s="12">
        <f t="shared" si="4"/>
        <v>250347</v>
      </c>
      <c r="J24" s="6">
        <v>12000</v>
      </c>
      <c r="L24" s="5">
        <f t="shared" si="5"/>
        <v>11921.285714285714</v>
      </c>
    </row>
    <row r="25" spans="1:12" ht="12.75">
      <c r="A25" t="s">
        <v>5</v>
      </c>
      <c r="B25" s="13">
        <f aca="true" t="shared" si="6" ref="B25:G25">+B13</f>
        <v>3</v>
      </c>
      <c r="C25" s="13">
        <f t="shared" si="6"/>
        <v>25519</v>
      </c>
      <c r="D25" s="13">
        <f t="shared" si="6"/>
        <v>3</v>
      </c>
      <c r="E25" s="13">
        <f t="shared" si="6"/>
        <v>22302</v>
      </c>
      <c r="F25" s="13">
        <f t="shared" si="6"/>
        <v>3</v>
      </c>
      <c r="G25" s="13">
        <f t="shared" si="6"/>
        <v>28820</v>
      </c>
      <c r="H25" s="13">
        <f t="shared" si="3"/>
        <v>3</v>
      </c>
      <c r="I25" s="13">
        <f t="shared" si="4"/>
        <v>76641</v>
      </c>
      <c r="J25" t="s">
        <v>5</v>
      </c>
      <c r="L25" s="5">
        <f t="shared" si="5"/>
        <v>8515.666666666666</v>
      </c>
    </row>
    <row r="26" spans="1:12" ht="12.75">
      <c r="A26" s="9" t="s">
        <v>24</v>
      </c>
      <c r="B26" s="14">
        <f aca="true" t="shared" si="7" ref="B26:G26">+B12</f>
        <v>22</v>
      </c>
      <c r="C26" s="14">
        <f t="shared" si="7"/>
        <v>383392</v>
      </c>
      <c r="D26" s="14">
        <f t="shared" si="7"/>
        <v>24</v>
      </c>
      <c r="E26" s="14">
        <f t="shared" si="7"/>
        <v>339945</v>
      </c>
      <c r="F26" s="14">
        <f t="shared" si="7"/>
        <v>27</v>
      </c>
      <c r="G26" s="14">
        <f t="shared" si="7"/>
        <v>461226</v>
      </c>
      <c r="H26" s="14">
        <f t="shared" si="3"/>
        <v>24</v>
      </c>
      <c r="I26" s="14">
        <f t="shared" si="4"/>
        <v>1184563</v>
      </c>
      <c r="J26">
        <v>0</v>
      </c>
      <c r="L26" s="5">
        <f t="shared" si="5"/>
        <v>16452.263888888887</v>
      </c>
    </row>
    <row r="27" spans="2:12" ht="12.75">
      <c r="B27" s="12">
        <f aca="true" t="shared" si="8" ref="B27:I27">SUM(B20:B26)</f>
        <v>132</v>
      </c>
      <c r="C27" s="12">
        <f t="shared" si="8"/>
        <v>1155061</v>
      </c>
      <c r="D27" s="12">
        <f t="shared" si="8"/>
        <v>131</v>
      </c>
      <c r="E27" s="12">
        <f t="shared" si="8"/>
        <v>966214</v>
      </c>
      <c r="F27" s="12">
        <f t="shared" si="8"/>
        <v>125</v>
      </c>
      <c r="G27" s="12">
        <f t="shared" si="8"/>
        <v>1154240</v>
      </c>
      <c r="H27" s="12">
        <f t="shared" si="8"/>
        <v>128</v>
      </c>
      <c r="I27" s="12">
        <f t="shared" si="8"/>
        <v>3275515</v>
      </c>
      <c r="L27" s="5">
        <f>+I27-3576968</f>
        <v>-301453</v>
      </c>
    </row>
    <row r="28" spans="2:7" ht="12.75">
      <c r="B28" s="5">
        <f aca="true" t="shared" si="9" ref="B28:G28">+B27-B14</f>
        <v>0</v>
      </c>
      <c r="C28" s="5">
        <f t="shared" si="9"/>
        <v>0</v>
      </c>
      <c r="D28" s="5">
        <f t="shared" si="9"/>
        <v>0</v>
      </c>
      <c r="E28" s="5">
        <f t="shared" si="9"/>
        <v>0</v>
      </c>
      <c r="F28" s="5">
        <f t="shared" si="9"/>
        <v>0</v>
      </c>
      <c r="G28" s="5">
        <f t="shared" si="9"/>
        <v>0</v>
      </c>
    </row>
    <row r="30" spans="7:9" ht="12.75">
      <c r="G30" s="9" t="s">
        <v>10</v>
      </c>
      <c r="H30" s="5">
        <f>+H27-H26</f>
        <v>104</v>
      </c>
      <c r="I30" s="5">
        <f>(+I27-I26)/1000</f>
        <v>2090.952</v>
      </c>
    </row>
    <row r="31" spans="7:9" ht="12.75">
      <c r="G31" t="s">
        <v>11</v>
      </c>
      <c r="H31">
        <f>+'2008. I. negyedév'!D15</f>
        <v>104</v>
      </c>
      <c r="I31" s="5">
        <f>+'2008. I. negyedév'!H15</f>
        <v>2089</v>
      </c>
    </row>
    <row r="32" spans="7:9" ht="12.75">
      <c r="G32" s="10" t="s">
        <v>12</v>
      </c>
      <c r="H32" s="11">
        <f>+H31-H30</f>
        <v>0</v>
      </c>
      <c r="I32" s="11">
        <f>+I31-I30</f>
        <v>-1.9520000000002256</v>
      </c>
    </row>
    <row r="36" spans="2:4" ht="12.75">
      <c r="B36" s="16"/>
      <c r="C36" s="15" t="s">
        <v>18</v>
      </c>
      <c r="D36" s="19"/>
    </row>
    <row r="37" spans="2:5" ht="12.75">
      <c r="B37" s="15" t="s">
        <v>17</v>
      </c>
      <c r="C37" s="16" t="s">
        <v>19</v>
      </c>
      <c r="D37" s="20" t="s">
        <v>20</v>
      </c>
      <c r="E37" s="27" t="s">
        <v>23</v>
      </c>
    </row>
    <row r="38" spans="2:7" ht="12.75">
      <c r="B38" s="16">
        <v>0</v>
      </c>
      <c r="C38" s="21">
        <v>57</v>
      </c>
      <c r="D38" s="22">
        <v>775351</v>
      </c>
      <c r="E38">
        <f>ROUND(+C38/4,0)</f>
        <v>14</v>
      </c>
      <c r="F38" s="5">
        <f>ROUND(+D38/1000,0)</f>
        <v>775</v>
      </c>
      <c r="G38" s="5"/>
    </row>
    <row r="39" spans="2:7" ht="12.75">
      <c r="B39" s="17">
        <v>1000</v>
      </c>
      <c r="C39" s="23">
        <v>66</v>
      </c>
      <c r="D39" s="24">
        <v>348170</v>
      </c>
      <c r="E39">
        <f aca="true" t="shared" si="10" ref="E39:E47">ROUND(+C39/4,0)</f>
        <v>17</v>
      </c>
      <c r="F39" s="5">
        <f aca="true" t="shared" si="11" ref="F39:F47">ROUND(+D39/1000,0)</f>
        <v>348</v>
      </c>
      <c r="G39" s="5"/>
    </row>
    <row r="40" spans="2:7" ht="12.75">
      <c r="B40" s="17">
        <v>3000</v>
      </c>
      <c r="C40" s="23">
        <v>90</v>
      </c>
      <c r="D40" s="24">
        <v>610086</v>
      </c>
      <c r="E40">
        <f t="shared" si="10"/>
        <v>23</v>
      </c>
      <c r="F40" s="5">
        <f t="shared" si="11"/>
        <v>610</v>
      </c>
      <c r="G40" s="5"/>
    </row>
    <row r="41" spans="2:7" ht="12.75">
      <c r="B41" s="17">
        <v>5000</v>
      </c>
      <c r="C41" s="23">
        <v>135</v>
      </c>
      <c r="D41" s="24">
        <v>1022964</v>
      </c>
      <c r="E41">
        <f t="shared" si="10"/>
        <v>34</v>
      </c>
      <c r="F41" s="5">
        <f t="shared" si="11"/>
        <v>1023</v>
      </c>
      <c r="G41" s="5"/>
    </row>
    <row r="42" spans="2:7" ht="12.75">
      <c r="B42" s="17">
        <v>7000</v>
      </c>
      <c r="C42" s="23">
        <v>27</v>
      </c>
      <c r="D42" s="24">
        <v>207441</v>
      </c>
      <c r="E42">
        <f t="shared" si="10"/>
        <v>7</v>
      </c>
      <c r="F42" s="5">
        <f t="shared" si="11"/>
        <v>207</v>
      </c>
      <c r="G42" s="5"/>
    </row>
    <row r="43" spans="2:7" ht="12.75">
      <c r="B43" s="17">
        <v>12000</v>
      </c>
      <c r="C43" s="23">
        <v>30</v>
      </c>
      <c r="D43" s="24">
        <v>319505</v>
      </c>
      <c r="E43">
        <f t="shared" si="10"/>
        <v>8</v>
      </c>
      <c r="F43" s="5">
        <f t="shared" si="11"/>
        <v>320</v>
      </c>
      <c r="G43" s="5"/>
    </row>
    <row r="44" spans="2:7" ht="12.75">
      <c r="B44" s="17">
        <v>15000</v>
      </c>
      <c r="C44" s="23">
        <v>0</v>
      </c>
      <c r="D44" s="24">
        <v>0</v>
      </c>
      <c r="E44">
        <f t="shared" si="10"/>
        <v>0</v>
      </c>
      <c r="F44" s="5">
        <f t="shared" si="11"/>
        <v>0</v>
      </c>
      <c r="G44" s="5"/>
    </row>
    <row r="45" spans="2:7" ht="12.75">
      <c r="B45" s="17" t="s">
        <v>5</v>
      </c>
      <c r="C45" s="23">
        <v>5</v>
      </c>
      <c r="D45" s="24">
        <v>63439</v>
      </c>
      <c r="E45">
        <f t="shared" si="10"/>
        <v>1</v>
      </c>
      <c r="F45" s="5">
        <f t="shared" si="11"/>
        <v>63</v>
      </c>
      <c r="G45" s="5"/>
    </row>
    <row r="46" spans="2:7" ht="12.75">
      <c r="B46" s="17" t="s">
        <v>17</v>
      </c>
      <c r="C46" s="23">
        <v>0</v>
      </c>
      <c r="D46" s="24">
        <v>0</v>
      </c>
      <c r="E46">
        <f t="shared" si="10"/>
        <v>0</v>
      </c>
      <c r="F46" s="5">
        <f t="shared" si="11"/>
        <v>0</v>
      </c>
      <c r="G46" s="5"/>
    </row>
    <row r="47" spans="2:7" ht="12.75">
      <c r="B47" s="17" t="s">
        <v>21</v>
      </c>
      <c r="C47" s="23"/>
      <c r="D47" s="24"/>
      <c r="E47">
        <f t="shared" si="10"/>
        <v>0</v>
      </c>
      <c r="F47" s="5">
        <f t="shared" si="11"/>
        <v>0</v>
      </c>
      <c r="G47" s="5"/>
    </row>
    <row r="48" spans="2:6" ht="12.75">
      <c r="B48" s="18" t="s">
        <v>22</v>
      </c>
      <c r="C48" s="25">
        <v>410</v>
      </c>
      <c r="D48" s="26">
        <v>3346956</v>
      </c>
      <c r="E48" s="5">
        <f>SUM(E38:E47)</f>
        <v>104</v>
      </c>
      <c r="F48" s="5">
        <f>SUM(F38:F47)</f>
        <v>3346</v>
      </c>
    </row>
    <row r="52" spans="4:6" ht="12.75">
      <c r="D52" s="9" t="s">
        <v>10</v>
      </c>
      <c r="E52" s="5">
        <f>+E48-E38</f>
        <v>90</v>
      </c>
      <c r="F52" s="5">
        <f>+F48-F38</f>
        <v>2571</v>
      </c>
    </row>
    <row r="53" spans="4:6" ht="12.75">
      <c r="D53" t="s">
        <v>11</v>
      </c>
      <c r="E53">
        <f>+'2008. I. negyedév'!D15</f>
        <v>104</v>
      </c>
      <c r="F53" s="5">
        <f>+'2008. I. negyedév'!H15</f>
        <v>2089</v>
      </c>
    </row>
    <row r="54" spans="4:6" ht="12.75">
      <c r="D54" s="10" t="s">
        <v>12</v>
      </c>
      <c r="E54" s="11">
        <f>+E53-E52</f>
        <v>14</v>
      </c>
      <c r="F54" s="11">
        <f>+F53-F52</f>
        <v>-482</v>
      </c>
    </row>
  </sheetData>
  <mergeCells count="9">
    <mergeCell ref="J4:K4"/>
    <mergeCell ref="B18:C18"/>
    <mergeCell ref="D18:E18"/>
    <mergeCell ref="F18:G18"/>
    <mergeCell ref="B4:C4"/>
    <mergeCell ref="D4:E4"/>
    <mergeCell ref="F4:G4"/>
    <mergeCell ref="H4:I4"/>
    <mergeCell ref="H18:I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Közigazgatási és Elektronikus Közszolg. Közp. Hiv.</cp:lastModifiedBy>
  <cp:lastPrinted>2006-04-18T06:40:25Z</cp:lastPrinted>
  <dcterms:created xsi:type="dcterms:W3CDTF">2003-10-18T09:40:48Z</dcterms:created>
  <dcterms:modified xsi:type="dcterms:W3CDTF">2008-10-22T07:06:28Z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-2131111032</vt:i4>
  </property>
  <property fmtid="{D5CDD505-2E9C-101B-9397-08002B2CF9AE}" pid="3" name="_EmailSubject">
    <vt:lpwstr>Üvegzseb</vt:lpwstr>
  </property>
  <property fmtid="{D5CDD505-2E9C-101B-9397-08002B2CF9AE}" pid="4" name="_AuthorEmail">
    <vt:lpwstr>orsolya.nagy@mail.ahiv.hu</vt:lpwstr>
  </property>
  <property fmtid="{D5CDD505-2E9C-101B-9397-08002B2CF9AE}" pid="5" name="_AuthorEmailDisplayName">
    <vt:lpwstr>Nagy Orsolya</vt:lpwstr>
  </property>
  <property fmtid="{D5CDD505-2E9C-101B-9397-08002B2CF9AE}" pid="6" name="_PreviousAdHocReviewCycleID">
    <vt:i4>-1863877969</vt:i4>
  </property>
</Properties>
</file>